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uno318\Desktop\"/>
    </mc:Choice>
  </mc:AlternateContent>
  <xr:revisionPtr revIDLastSave="0" documentId="13_ncr:1_{FA46181C-52F3-4AC1-92D4-93E829D795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料金シミュレーション" sheetId="8" r:id="rId1"/>
  </sheets>
  <definedNames>
    <definedName name="_xlnm.Print_Titles" localSheetId="0">料金シミュレーション!$1:$5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8" l="1"/>
  <c r="I52" i="8" s="1"/>
  <c r="H42" i="8"/>
  <c r="H41" i="8" s="1"/>
  <c r="H40" i="8" s="1"/>
  <c r="H39" i="8" s="1"/>
  <c r="I39" i="8" s="1"/>
  <c r="H32" i="8"/>
  <c r="I32" i="8" s="1"/>
  <c r="H25" i="8"/>
  <c r="I25" i="8" s="1"/>
  <c r="H17" i="8"/>
  <c r="I17" i="8" s="1"/>
  <c r="H10" i="8"/>
  <c r="H9" i="8" s="1"/>
  <c r="I9" i="8" s="1"/>
  <c r="H31" i="8" l="1"/>
  <c r="H51" i="8"/>
  <c r="I51" i="8" s="1"/>
  <c r="H38" i="8"/>
  <c r="I38" i="8" s="1"/>
  <c r="H24" i="8"/>
  <c r="I24" i="8" s="1"/>
  <c r="I10" i="8"/>
  <c r="H16" i="8"/>
  <c r="H8" i="8"/>
  <c r="I8" i="8" s="1"/>
  <c r="I31" i="8" l="1"/>
  <c r="H30" i="8"/>
  <c r="I16" i="8"/>
  <c r="H15" i="8"/>
  <c r="I15" i="8" s="1"/>
  <c r="H50" i="8"/>
  <c r="I50" i="8" s="1"/>
  <c r="H37" i="8"/>
  <c r="I37" i="8" s="1"/>
  <c r="H23" i="8"/>
  <c r="H7" i="8"/>
  <c r="I7" i="8" s="1"/>
  <c r="E10" i="8" s="1"/>
  <c r="I30" i="8" l="1"/>
  <c r="H29" i="8"/>
  <c r="C8" i="8"/>
  <c r="D8" i="8" s="1"/>
  <c r="E8" i="8" s="1"/>
  <c r="H49" i="8"/>
  <c r="I23" i="8"/>
  <c r="H22" i="8"/>
  <c r="H14" i="8"/>
  <c r="I14" i="8" s="1"/>
  <c r="E17" i="8" s="1"/>
  <c r="I29" i="8" l="1"/>
  <c r="H28" i="8"/>
  <c r="I28" i="8" s="1"/>
  <c r="C15" i="8"/>
  <c r="D15" i="8" s="1"/>
  <c r="E15" i="8" s="1"/>
  <c r="I49" i="8"/>
  <c r="H48" i="8"/>
  <c r="I22" i="8"/>
  <c r="H21" i="8"/>
  <c r="I21" i="8" s="1"/>
  <c r="I42" i="8"/>
  <c r="I41" i="8"/>
  <c r="H36" i="8"/>
  <c r="I40" i="8"/>
  <c r="E31" i="8" l="1"/>
  <c r="C29" i="8" s="1"/>
  <c r="D29" i="8" s="1"/>
  <c r="E29" i="8" s="1"/>
  <c r="E24" i="8"/>
  <c r="C22" i="8" s="1"/>
  <c r="D22" i="8" s="1"/>
  <c r="E22" i="8" s="1"/>
  <c r="H35" i="8"/>
  <c r="I35" i="8" s="1"/>
  <c r="I48" i="8"/>
  <c r="H47" i="8"/>
  <c r="I36" i="8"/>
  <c r="E38" i="8" l="1"/>
  <c r="C36" i="8" s="1"/>
  <c r="D36" i="8" s="1"/>
  <c r="E36" i="8" s="1"/>
  <c r="I47" i="8"/>
  <c r="H46" i="8"/>
  <c r="I46" i="8" l="1"/>
  <c r="H45" i="8"/>
  <c r="I45" i="8" s="1"/>
  <c r="E48" i="8" l="1"/>
  <c r="C46" i="8" s="1"/>
  <c r="D46" i="8" s="1"/>
  <c r="E46" i="8" s="1"/>
</calcChain>
</file>

<file path=xl/sharedStrings.xml><?xml version="1.0" encoding="utf-8"?>
<sst xmlns="http://schemas.openxmlformats.org/spreadsheetml/2006/main" count="111" uniqueCount="55">
  <si>
    <t>うち消費税</t>
    <rPh sb="2" eb="5">
      <t>ショウヒゼイ</t>
    </rPh>
    <phoneticPr fontId="2"/>
  </si>
  <si>
    <t>料金シミュレーション（R5.10.1以降に確定した水道料金・下水道使用料）</t>
    <rPh sb="0" eb="2">
      <t>リョウキン</t>
    </rPh>
    <rPh sb="18" eb="20">
      <t>イコウ</t>
    </rPh>
    <rPh sb="21" eb="23">
      <t>カクテイ</t>
    </rPh>
    <rPh sb="25" eb="27">
      <t>スイドウ</t>
    </rPh>
    <rPh sb="27" eb="28">
      <t>リョウ</t>
    </rPh>
    <rPh sb="28" eb="29">
      <t>キン</t>
    </rPh>
    <rPh sb="30" eb="33">
      <t>ゲスイドウ</t>
    </rPh>
    <rPh sb="33" eb="36">
      <t>シヨウリョウ</t>
    </rPh>
    <phoneticPr fontId="2"/>
  </si>
  <si>
    <t>計算水量</t>
    <rPh sb="0" eb="2">
      <t>ケイサン</t>
    </rPh>
    <rPh sb="2" eb="4">
      <t>スイリョウ</t>
    </rPh>
    <phoneticPr fontId="2"/>
  </si>
  <si>
    <t>料金（税込）</t>
    <rPh sb="0" eb="2">
      <t>リョウキン</t>
    </rPh>
    <rPh sb="3" eb="5">
      <t>ゼイコミ</t>
    </rPh>
    <phoneticPr fontId="2"/>
  </si>
  <si>
    <t>使用料（税込）</t>
    <rPh sb="0" eb="3">
      <t>シヨウリョウ</t>
    </rPh>
    <rPh sb="4" eb="6">
      <t>ゼイコミ</t>
    </rPh>
    <phoneticPr fontId="2"/>
  </si>
  <si>
    <t>料金（税抜）</t>
    <rPh sb="0" eb="2">
      <t>リョウキン</t>
    </rPh>
    <rPh sb="3" eb="5">
      <t>ゼイヌ</t>
    </rPh>
    <phoneticPr fontId="2"/>
  </si>
  <si>
    <t>基本料金</t>
    <rPh sb="0" eb="4">
      <t>キホンリョウキン</t>
    </rPh>
    <phoneticPr fontId="2"/>
  </si>
  <si>
    <t>超過料金</t>
    <rPh sb="0" eb="4">
      <t>チョウカリョウキン</t>
    </rPh>
    <phoneticPr fontId="2"/>
  </si>
  <si>
    <t>うち</t>
    <phoneticPr fontId="2"/>
  </si>
  <si>
    <t>㎥</t>
    <phoneticPr fontId="2"/>
  </si>
  <si>
    <t>使用料（税抜）</t>
    <rPh sb="0" eb="3">
      <t>シヨウリョウ</t>
    </rPh>
    <rPh sb="4" eb="6">
      <t>ゼイヌキ</t>
    </rPh>
    <phoneticPr fontId="2"/>
  </si>
  <si>
    <t>（超過料金内訳）</t>
    <rPh sb="1" eb="3">
      <t>チョウカ</t>
    </rPh>
    <rPh sb="3" eb="5">
      <t>リョウキン</t>
    </rPh>
    <rPh sb="5" eb="7">
      <t>ウチワケ</t>
    </rPh>
    <phoneticPr fontId="2"/>
  </si>
  <si>
    <r>
      <t>（10</t>
    </r>
    <r>
      <rPr>
        <sz val="12"/>
        <color rgb="FF000000"/>
        <rFont val="ＭＳ Ｐゴシック"/>
        <family val="3"/>
        <charset val="128"/>
      </rPr>
      <t>㎥</t>
    </r>
    <r>
      <rPr>
        <sz val="12"/>
        <color rgb="FF000000"/>
        <rFont val="ＭＳ Ｐゴシック"/>
        <family val="3"/>
        <charset val="128"/>
        <scheme val="minor"/>
      </rPr>
      <t>まで）</t>
    </r>
    <phoneticPr fontId="2"/>
  </si>
  <si>
    <t>（10㎥超分）</t>
    <rPh sb="4" eb="5">
      <t>コ</t>
    </rPh>
    <rPh sb="5" eb="6">
      <t>ブン</t>
    </rPh>
    <phoneticPr fontId="2"/>
  </si>
  <si>
    <r>
      <t>（20</t>
    </r>
    <r>
      <rPr>
        <sz val="12"/>
        <color rgb="FF000000"/>
        <rFont val="ＭＳ Ｐゴシック"/>
        <family val="3"/>
        <charset val="128"/>
      </rPr>
      <t>㎥</t>
    </r>
    <r>
      <rPr>
        <sz val="12"/>
        <color rgb="FF000000"/>
        <rFont val="ＭＳ Ｐゴシック"/>
        <family val="3"/>
        <charset val="128"/>
        <scheme val="minor"/>
      </rPr>
      <t>まで）</t>
    </r>
    <phoneticPr fontId="2"/>
  </si>
  <si>
    <t>（20㎥超分）</t>
    <rPh sb="4" eb="5">
      <t>コ</t>
    </rPh>
    <rPh sb="5" eb="6">
      <t>ブン</t>
    </rPh>
    <phoneticPr fontId="2"/>
  </si>
  <si>
    <r>
      <t>11～20</t>
    </r>
    <r>
      <rPr>
        <sz val="11"/>
        <color rgb="FF000000"/>
        <rFont val="Segoe UI Symbol"/>
        <family val="3"/>
      </rPr>
      <t>㎥</t>
    </r>
    <r>
      <rPr>
        <sz val="11"/>
        <color rgb="FF000000"/>
        <rFont val="HGPｺﾞｼｯｸM"/>
        <family val="3"/>
        <charset val="128"/>
      </rPr>
      <t>まで</t>
    </r>
    <phoneticPr fontId="2"/>
  </si>
  <si>
    <r>
      <t>21～30</t>
    </r>
    <r>
      <rPr>
        <sz val="11"/>
        <color rgb="FF000000"/>
        <rFont val="Segoe UI Symbol"/>
        <family val="3"/>
      </rPr>
      <t>㎥</t>
    </r>
    <r>
      <rPr>
        <sz val="11"/>
        <color rgb="FF000000"/>
        <rFont val="HGPｺﾞｼｯｸM"/>
        <family val="3"/>
        <charset val="128"/>
      </rPr>
      <t>まで</t>
    </r>
    <phoneticPr fontId="2"/>
  </si>
  <si>
    <r>
      <t>31～50</t>
    </r>
    <r>
      <rPr>
        <sz val="11"/>
        <color rgb="FF000000"/>
        <rFont val="Segoe UI Symbol"/>
        <family val="3"/>
      </rPr>
      <t>㎥</t>
    </r>
    <r>
      <rPr>
        <sz val="11"/>
        <color rgb="FF000000"/>
        <rFont val="HGPｺﾞｼｯｸM"/>
        <family val="3"/>
        <charset val="128"/>
      </rPr>
      <t>まで</t>
    </r>
    <phoneticPr fontId="2"/>
  </si>
  <si>
    <r>
      <t>51</t>
    </r>
    <r>
      <rPr>
        <sz val="11"/>
        <color rgb="FF000000"/>
        <rFont val="Segoe UI Symbol"/>
        <family val="3"/>
      </rPr>
      <t>㎥</t>
    </r>
    <r>
      <rPr>
        <sz val="11"/>
        <color rgb="FF000000"/>
        <rFont val="HGPｺﾞｼｯｸM"/>
        <family val="3"/>
        <charset val="128"/>
      </rPr>
      <t>～</t>
    </r>
    <phoneticPr fontId="2"/>
  </si>
  <si>
    <r>
      <t>21～40</t>
    </r>
    <r>
      <rPr>
        <sz val="11"/>
        <color rgb="FF000000"/>
        <rFont val="Segoe UI Symbol"/>
        <family val="3"/>
      </rPr>
      <t>㎥</t>
    </r>
    <r>
      <rPr>
        <sz val="11"/>
        <color rgb="FF000000"/>
        <rFont val="HGPｺﾞｼｯｸM"/>
        <family val="3"/>
        <charset val="128"/>
      </rPr>
      <t>まで</t>
    </r>
    <phoneticPr fontId="2"/>
  </si>
  <si>
    <r>
      <t>41～60</t>
    </r>
    <r>
      <rPr>
        <sz val="11"/>
        <color rgb="FF000000"/>
        <rFont val="Segoe UI Symbol"/>
        <family val="3"/>
      </rPr>
      <t>㎥</t>
    </r>
    <r>
      <rPr>
        <sz val="11"/>
        <color rgb="FF000000"/>
        <rFont val="HGPｺﾞｼｯｸM"/>
        <family val="3"/>
        <charset val="128"/>
      </rPr>
      <t>まで</t>
    </r>
    <phoneticPr fontId="2"/>
  </si>
  <si>
    <r>
      <t>61～100</t>
    </r>
    <r>
      <rPr>
        <sz val="11"/>
        <color rgb="FF000000"/>
        <rFont val="Segoe UI Symbol"/>
        <family val="3"/>
      </rPr>
      <t>㎥</t>
    </r>
    <r>
      <rPr>
        <sz val="11"/>
        <color rgb="FF000000"/>
        <rFont val="HGPｺﾞｼｯｸM"/>
        <family val="3"/>
        <charset val="128"/>
      </rPr>
      <t>まで</t>
    </r>
    <phoneticPr fontId="2"/>
  </si>
  <si>
    <r>
      <t>101</t>
    </r>
    <r>
      <rPr>
        <sz val="11"/>
        <color rgb="FF000000"/>
        <rFont val="Segoe UI Symbol"/>
        <family val="3"/>
      </rPr>
      <t>㎥</t>
    </r>
    <r>
      <rPr>
        <sz val="11"/>
        <color rgb="FF000000"/>
        <rFont val="HGPｺﾞｼｯｸM"/>
        <family val="3"/>
        <charset val="128"/>
      </rPr>
      <t>～</t>
    </r>
    <phoneticPr fontId="2"/>
  </si>
  <si>
    <t>水道料金（家事用１か月分）</t>
    <rPh sb="0" eb="2">
      <t>スイドウ</t>
    </rPh>
    <rPh sb="2" eb="4">
      <t>リョウキン</t>
    </rPh>
    <rPh sb="5" eb="8">
      <t>カジヨウ</t>
    </rPh>
    <rPh sb="10" eb="11">
      <t>ゲツ</t>
    </rPh>
    <rPh sb="11" eb="12">
      <t>ブン</t>
    </rPh>
    <phoneticPr fontId="2"/>
  </si>
  <si>
    <t>水道料金（家事用２か月分）</t>
    <rPh sb="0" eb="2">
      <t>スイドウ</t>
    </rPh>
    <rPh sb="2" eb="4">
      <t>リョウキン</t>
    </rPh>
    <rPh sb="5" eb="8">
      <t>カジヨウ</t>
    </rPh>
    <rPh sb="10" eb="11">
      <t>ゲツ</t>
    </rPh>
    <rPh sb="11" eb="12">
      <t>ブン</t>
    </rPh>
    <phoneticPr fontId="2"/>
  </si>
  <si>
    <t>料金（税抜）、基本料金・超過料金を表示できるようにしました（R6.7.12一部改良）</t>
    <rPh sb="0" eb="2">
      <t>リョウキン</t>
    </rPh>
    <rPh sb="3" eb="5">
      <t>ゼイヌ</t>
    </rPh>
    <rPh sb="7" eb="11">
      <t>キホンリョウキン</t>
    </rPh>
    <rPh sb="12" eb="16">
      <t>チョウカリョウキン</t>
    </rPh>
    <rPh sb="17" eb="19">
      <t>ヒョウジ</t>
    </rPh>
    <phoneticPr fontId="2"/>
  </si>
  <si>
    <t>超過料金の内訳を表示できるようにしました（R6.7.30一部改良）</t>
    <rPh sb="0" eb="4">
      <t>チョウカリョウキン</t>
    </rPh>
    <rPh sb="5" eb="7">
      <t>ウチワケ</t>
    </rPh>
    <rPh sb="8" eb="10">
      <t>ヒョウジ</t>
    </rPh>
    <phoneticPr fontId="2"/>
  </si>
  <si>
    <r>
      <t>11～50</t>
    </r>
    <r>
      <rPr>
        <sz val="11"/>
        <color rgb="FF000000"/>
        <rFont val="Segoe UI Symbol"/>
        <family val="3"/>
      </rPr>
      <t>㎥</t>
    </r>
    <r>
      <rPr>
        <sz val="11"/>
        <color rgb="FF000000"/>
        <rFont val="HGPｺﾞｼｯｸM"/>
        <family val="3"/>
        <charset val="128"/>
      </rPr>
      <t>まで</t>
    </r>
    <phoneticPr fontId="2"/>
  </si>
  <si>
    <r>
      <t>51～100</t>
    </r>
    <r>
      <rPr>
        <sz val="11"/>
        <color rgb="FF000000"/>
        <rFont val="Segoe UI Symbol"/>
        <family val="3"/>
      </rPr>
      <t>㎥</t>
    </r>
    <r>
      <rPr>
        <sz val="11"/>
        <color rgb="FF000000"/>
        <rFont val="HGPｺﾞｼｯｸM"/>
        <family val="3"/>
        <charset val="128"/>
      </rPr>
      <t>まで</t>
    </r>
    <phoneticPr fontId="2"/>
  </si>
  <si>
    <r>
      <t>101～300</t>
    </r>
    <r>
      <rPr>
        <sz val="11"/>
        <color rgb="FF000000"/>
        <rFont val="Segoe UI Symbol"/>
        <family val="3"/>
      </rPr>
      <t>㎥</t>
    </r>
    <r>
      <rPr>
        <sz val="11"/>
        <color rgb="FF000000"/>
        <rFont val="HGPｺﾞｼｯｸM"/>
        <family val="3"/>
        <charset val="128"/>
      </rPr>
      <t>まで</t>
    </r>
    <phoneticPr fontId="2"/>
  </si>
  <si>
    <r>
      <t>301～500</t>
    </r>
    <r>
      <rPr>
        <sz val="11"/>
        <color rgb="FF000000"/>
        <rFont val="Segoe UI Symbol"/>
        <family val="2"/>
      </rPr>
      <t>㎥</t>
    </r>
    <r>
      <rPr>
        <sz val="11"/>
        <color rgb="FF000000"/>
        <rFont val="HGPｺﾞｼｯｸM"/>
        <family val="3"/>
        <charset val="128"/>
      </rPr>
      <t>まで</t>
    </r>
    <phoneticPr fontId="2"/>
  </si>
  <si>
    <r>
      <t>501</t>
    </r>
    <r>
      <rPr>
        <sz val="11"/>
        <color rgb="FF000000"/>
        <rFont val="Segoe UI Symbol"/>
        <family val="2"/>
      </rPr>
      <t>㎥</t>
    </r>
    <r>
      <rPr>
        <sz val="11"/>
        <color rgb="FF000000"/>
        <rFont val="HGPｺﾞｼｯｸM"/>
        <family val="2"/>
        <charset val="128"/>
      </rPr>
      <t>～</t>
    </r>
    <phoneticPr fontId="2"/>
  </si>
  <si>
    <t>水道料金（業務用１か月分）</t>
    <phoneticPr fontId="2"/>
  </si>
  <si>
    <t>水道料金（業務用２か月分）</t>
    <rPh sb="0" eb="2">
      <t>スイドウ</t>
    </rPh>
    <rPh sb="2" eb="4">
      <t>リョウキン</t>
    </rPh>
    <rPh sb="5" eb="7">
      <t>ギョウム</t>
    </rPh>
    <rPh sb="7" eb="8">
      <t>ヨウ</t>
    </rPh>
    <rPh sb="10" eb="11">
      <t>ゲツ</t>
    </rPh>
    <rPh sb="11" eb="12">
      <t>ブン</t>
    </rPh>
    <phoneticPr fontId="2"/>
  </si>
  <si>
    <r>
      <t>21～100</t>
    </r>
    <r>
      <rPr>
        <sz val="11"/>
        <color rgb="FF000000"/>
        <rFont val="Segoe UI Symbol"/>
        <family val="3"/>
      </rPr>
      <t>㎥</t>
    </r>
    <r>
      <rPr>
        <sz val="11"/>
        <color rgb="FF000000"/>
        <rFont val="HGPｺﾞｼｯｸM"/>
        <family val="3"/>
        <charset val="128"/>
      </rPr>
      <t>まで</t>
    </r>
    <phoneticPr fontId="2"/>
  </si>
  <si>
    <r>
      <t>101～200</t>
    </r>
    <r>
      <rPr>
        <sz val="11"/>
        <color rgb="FF000000"/>
        <rFont val="Segoe UI Symbol"/>
        <family val="3"/>
      </rPr>
      <t>㎥</t>
    </r>
    <r>
      <rPr>
        <sz val="11"/>
        <color rgb="FF000000"/>
        <rFont val="HGPｺﾞｼｯｸM"/>
        <family val="3"/>
        <charset val="128"/>
      </rPr>
      <t>まで</t>
    </r>
    <phoneticPr fontId="2"/>
  </si>
  <si>
    <r>
      <t>201～600</t>
    </r>
    <r>
      <rPr>
        <sz val="11"/>
        <color rgb="FF000000"/>
        <rFont val="Segoe UI Symbol"/>
        <family val="3"/>
      </rPr>
      <t>㎥</t>
    </r>
    <r>
      <rPr>
        <sz val="11"/>
        <color rgb="FF000000"/>
        <rFont val="HGPｺﾞｼｯｸM"/>
        <family val="3"/>
        <charset val="128"/>
      </rPr>
      <t>まで</t>
    </r>
    <phoneticPr fontId="2"/>
  </si>
  <si>
    <r>
      <t>601～1000</t>
    </r>
    <r>
      <rPr>
        <sz val="11"/>
        <color rgb="FF000000"/>
        <rFont val="Segoe UI Symbol"/>
        <family val="2"/>
      </rPr>
      <t>㎥</t>
    </r>
    <r>
      <rPr>
        <sz val="11"/>
        <color rgb="FF000000"/>
        <rFont val="HGPｺﾞｼｯｸM"/>
        <family val="3"/>
        <charset val="128"/>
      </rPr>
      <t>まで</t>
    </r>
    <phoneticPr fontId="2"/>
  </si>
  <si>
    <r>
      <t>1001</t>
    </r>
    <r>
      <rPr>
        <sz val="11"/>
        <color rgb="FF000000"/>
        <rFont val="Segoe UI Symbol"/>
        <family val="2"/>
      </rPr>
      <t>㎥</t>
    </r>
    <r>
      <rPr>
        <sz val="11"/>
        <color rgb="FF000000"/>
        <rFont val="HGPｺﾞｼｯｸM"/>
        <family val="2"/>
        <charset val="128"/>
      </rPr>
      <t>～</t>
    </r>
    <phoneticPr fontId="2"/>
  </si>
  <si>
    <t>下水道使用料（１か月分）</t>
    <rPh sb="0" eb="3">
      <t>ゲスイドウ</t>
    </rPh>
    <rPh sb="3" eb="6">
      <t>シヨウリョウ</t>
    </rPh>
    <rPh sb="9" eb="10">
      <t>ゲツ</t>
    </rPh>
    <rPh sb="10" eb="11">
      <t>ブン</t>
    </rPh>
    <phoneticPr fontId="2"/>
  </si>
  <si>
    <r>
      <t>51～100</t>
    </r>
    <r>
      <rPr>
        <sz val="11"/>
        <color rgb="FF000000"/>
        <rFont val="Segoe UI Symbol"/>
        <family val="2"/>
      </rPr>
      <t>㎥</t>
    </r>
    <r>
      <rPr>
        <sz val="11"/>
        <color rgb="FF000000"/>
        <rFont val="HGPｺﾞｼｯｸM"/>
        <family val="3"/>
        <charset val="128"/>
      </rPr>
      <t>まで</t>
    </r>
    <phoneticPr fontId="2"/>
  </si>
  <si>
    <r>
      <t>101～500</t>
    </r>
    <r>
      <rPr>
        <sz val="11"/>
        <color rgb="FF000000"/>
        <rFont val="Segoe UI Symbol"/>
        <family val="2"/>
      </rPr>
      <t>㎥</t>
    </r>
    <r>
      <rPr>
        <sz val="11"/>
        <color rgb="FF000000"/>
        <rFont val="HGPｺﾞｼｯｸM"/>
        <family val="3"/>
        <charset val="128"/>
      </rPr>
      <t>まで</t>
    </r>
    <phoneticPr fontId="2"/>
  </si>
  <si>
    <r>
      <t>501～1000</t>
    </r>
    <r>
      <rPr>
        <sz val="11"/>
        <color rgb="FF000000"/>
        <rFont val="Segoe UI Symbol"/>
        <family val="2"/>
      </rPr>
      <t>㎥</t>
    </r>
    <r>
      <rPr>
        <sz val="11"/>
        <color rgb="FF000000"/>
        <rFont val="HGPｺﾞｼｯｸM"/>
        <family val="3"/>
        <charset val="128"/>
      </rPr>
      <t>まで</t>
    </r>
    <phoneticPr fontId="2"/>
  </si>
  <si>
    <r>
      <t>1001～5000</t>
    </r>
    <r>
      <rPr>
        <sz val="11"/>
        <color rgb="FF000000"/>
        <rFont val="Segoe UI Symbol"/>
        <family val="2"/>
      </rPr>
      <t>㎥</t>
    </r>
    <r>
      <rPr>
        <sz val="11"/>
        <color rgb="FF000000"/>
        <rFont val="HGPｺﾞｼｯｸM"/>
        <family val="3"/>
        <charset val="128"/>
      </rPr>
      <t>まで</t>
    </r>
    <phoneticPr fontId="2"/>
  </si>
  <si>
    <r>
      <t>5001</t>
    </r>
    <r>
      <rPr>
        <sz val="11"/>
        <color rgb="FF000000"/>
        <rFont val="Segoe UI Symbol"/>
        <family val="2"/>
      </rPr>
      <t>㎥</t>
    </r>
    <r>
      <rPr>
        <sz val="11"/>
        <color rgb="FF000000"/>
        <rFont val="HGPｺﾞｼｯｸM"/>
        <family val="2"/>
        <charset val="128"/>
      </rPr>
      <t>～</t>
    </r>
    <phoneticPr fontId="2"/>
  </si>
  <si>
    <t>下水道使用料（２か月分）</t>
    <rPh sb="0" eb="3">
      <t>ゲスイドウ</t>
    </rPh>
    <rPh sb="3" eb="6">
      <t>シヨウリョウ</t>
    </rPh>
    <rPh sb="9" eb="10">
      <t>ゲツ</t>
    </rPh>
    <rPh sb="10" eb="11">
      <t>ブン</t>
    </rPh>
    <phoneticPr fontId="2"/>
  </si>
  <si>
    <r>
      <t>101～200</t>
    </r>
    <r>
      <rPr>
        <sz val="11"/>
        <color rgb="FF000000"/>
        <rFont val="Segoe UI Symbol"/>
        <family val="2"/>
      </rPr>
      <t>㎥</t>
    </r>
    <r>
      <rPr>
        <sz val="11"/>
        <color rgb="FF000000"/>
        <rFont val="HGPｺﾞｼｯｸM"/>
        <family val="3"/>
        <charset val="128"/>
      </rPr>
      <t>まで</t>
    </r>
    <phoneticPr fontId="2"/>
  </si>
  <si>
    <r>
      <t>201～1000</t>
    </r>
    <r>
      <rPr>
        <sz val="11"/>
        <color rgb="FF000000"/>
        <rFont val="Segoe UI Symbol"/>
        <family val="2"/>
      </rPr>
      <t>㎥</t>
    </r>
    <r>
      <rPr>
        <sz val="11"/>
        <color rgb="FF000000"/>
        <rFont val="HGPｺﾞｼｯｸM"/>
        <family val="3"/>
        <charset val="128"/>
      </rPr>
      <t>まで</t>
    </r>
    <phoneticPr fontId="2"/>
  </si>
  <si>
    <r>
      <t>1001～2000</t>
    </r>
    <r>
      <rPr>
        <sz val="11"/>
        <color rgb="FF000000"/>
        <rFont val="Segoe UI Symbol"/>
        <family val="2"/>
      </rPr>
      <t>㎥</t>
    </r>
    <r>
      <rPr>
        <sz val="11"/>
        <color rgb="FF000000"/>
        <rFont val="HGPｺﾞｼｯｸM"/>
        <family val="3"/>
        <charset val="128"/>
      </rPr>
      <t>まで</t>
    </r>
    <phoneticPr fontId="2"/>
  </si>
  <si>
    <r>
      <t>2001～10000</t>
    </r>
    <r>
      <rPr>
        <sz val="11"/>
        <color rgb="FF000000"/>
        <rFont val="Segoe UI Symbol"/>
        <family val="2"/>
      </rPr>
      <t>㎥</t>
    </r>
    <r>
      <rPr>
        <sz val="11"/>
        <color rgb="FF000000"/>
        <rFont val="HGPｺﾞｼｯｸM"/>
        <family val="3"/>
        <charset val="128"/>
      </rPr>
      <t>まで</t>
    </r>
    <phoneticPr fontId="2"/>
  </si>
  <si>
    <r>
      <t>10001</t>
    </r>
    <r>
      <rPr>
        <sz val="11"/>
        <color rgb="FF000000"/>
        <rFont val="Segoe UI Symbol"/>
        <family val="2"/>
      </rPr>
      <t>㎥</t>
    </r>
    <r>
      <rPr>
        <sz val="11"/>
        <color rgb="FF000000"/>
        <rFont val="HGPｺﾞｼｯｸM"/>
        <family val="2"/>
        <charset val="128"/>
      </rPr>
      <t>～</t>
    </r>
    <phoneticPr fontId="2"/>
  </si>
  <si>
    <t>※使用量0㎥の場合も基本料金はかかります。</t>
    <rPh sb="1" eb="4">
      <t>シヨウリョウ</t>
    </rPh>
    <rPh sb="7" eb="9">
      <t>バアイ</t>
    </rPh>
    <rPh sb="10" eb="14">
      <t>キホンリョウキン</t>
    </rPh>
    <phoneticPr fontId="2"/>
  </si>
  <si>
    <t>「0」が入力されている色付きセルに試算したい水量（㎥）を自然数（正の整数）で入力してください。</t>
    <rPh sb="4" eb="6">
      <t>ニュウリョク</t>
    </rPh>
    <rPh sb="11" eb="13">
      <t>イロツ</t>
    </rPh>
    <rPh sb="12" eb="14">
      <t>スイリョウ</t>
    </rPh>
    <rPh sb="17" eb="19">
      <t>シサン</t>
    </rPh>
    <rPh sb="22" eb="24">
      <t>スイリョウ</t>
    </rPh>
    <rPh sb="28" eb="31">
      <t>シゼンスウ</t>
    </rPh>
    <rPh sb="32" eb="33">
      <t>セイ</t>
    </rPh>
    <rPh sb="34" eb="36">
      <t>セイスウ</t>
    </rPh>
    <rPh sb="38" eb="40">
      <t>ニュウリョク</t>
    </rPh>
    <phoneticPr fontId="2"/>
  </si>
  <si>
    <t>料金（税抜）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</si>
</sst>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#&quot;㎥&quot;"/>
    <numFmt numFmtId="177" formatCode="#,###&quot;円&quot;"/>
    <numFmt numFmtId="178" formatCode="#,##0_ "/>
    <numFmt numFmtId="179" formatCode="#,###&quot; 円&quot;"/>
    <numFmt numFmtId="180" formatCode="#,##0&quot;円&quot;\×"/>
    <numFmt numFmtId="181" formatCode="#,##0&quot;㎥&quot;"/>
    <numFmt numFmtId="182" formatCode="#,##0&quot;㎥&quot;&quot;＝&quot;"/>
    <numFmt numFmtId="183" formatCode="#,##0&quot;円&quot;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Yu Gothic"/>
      <family val="3"/>
      <charset val="128"/>
    </font>
    <font>
      <b/>
      <sz val="11"/>
      <color rgb="FF000000"/>
      <name val="HGP創英角ﾎﾟｯﾌﾟ体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rgb="FF000000"/>
      <name val="HGPｺﾞｼｯｸE"/>
      <family val="3"/>
      <charset val="128"/>
    </font>
    <font>
      <b/>
      <sz val="11"/>
      <color rgb="FF000000"/>
      <name val="BIZ UDP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14"/>
      <color rgb="FF000000"/>
      <name val="HGP創英角ﾎﾟｯﾌﾟ体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HGP創英角ﾎﾟｯﾌﾟ体"/>
      <family val="3"/>
      <charset val="128"/>
    </font>
    <font>
      <b/>
      <sz val="11"/>
      <color theme="8"/>
      <name val="HGP創英角ﾎﾟｯﾌﾟ体"/>
      <family val="3"/>
      <charset val="128"/>
    </font>
    <font>
      <sz val="12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  <scheme val="minor"/>
    </font>
    <font>
      <sz val="11"/>
      <color rgb="FF000000"/>
      <name val="HGPｺﾞｼｯｸM"/>
      <family val="3"/>
      <charset val="128"/>
    </font>
    <font>
      <sz val="11"/>
      <color rgb="FF000000"/>
      <name val="Segoe UI Symbol"/>
      <family val="3"/>
    </font>
    <font>
      <sz val="11"/>
      <color rgb="FF000000"/>
      <name val="Segoe UI Symbol"/>
      <family val="2"/>
    </font>
    <font>
      <sz val="11"/>
      <color rgb="FF000000"/>
      <name val="HGPｺﾞｼｯｸM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178" fontId="6" fillId="2" borderId="1" xfId="0" applyNumberFormat="1" applyFont="1" applyFill="1" applyBorder="1" applyAlignment="1" applyProtection="1">
      <alignment vertical="center" shrinkToFit="1"/>
      <protection locked="0"/>
    </xf>
    <xf numFmtId="178" fontId="6" fillId="3" borderId="1" xfId="0" applyNumberFormat="1" applyFont="1" applyFill="1" applyBorder="1" applyAlignment="1" applyProtection="1">
      <alignment vertical="center" shrinkToFit="1"/>
      <protection locked="0"/>
    </xf>
    <xf numFmtId="178" fontId="6" fillId="5" borderId="1" xfId="0" applyNumberFormat="1" applyFont="1" applyFill="1" applyBorder="1" applyAlignment="1" applyProtection="1">
      <alignment vertical="center" shrinkToFit="1"/>
      <protection locked="0"/>
    </xf>
    <xf numFmtId="178" fontId="6" fillId="6" borderId="10" xfId="0" applyNumberFormat="1" applyFont="1" applyFill="1" applyBorder="1" applyAlignment="1" applyProtection="1">
      <alignment vertical="center" shrinkToFit="1"/>
      <protection locked="0"/>
    </xf>
    <xf numFmtId="178" fontId="6" fillId="7" borderId="10" xfId="0" applyNumberFormat="1" applyFont="1" applyFill="1" applyBorder="1" applyAlignment="1" applyProtection="1">
      <alignment vertical="center" shrinkToFit="1"/>
      <protection locked="0"/>
    </xf>
    <xf numFmtId="178" fontId="6" fillId="4" borderId="1" xfId="0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center" vertical="center" shrinkToFit="1"/>
    </xf>
    <xf numFmtId="0" fontId="14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181" fontId="15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5" fillId="0" borderId="3" xfId="0" applyFont="1" applyFill="1" applyBorder="1" applyAlignment="1" applyProtection="1">
      <alignment horizontal="center" vertical="center" shrinkToFit="1"/>
    </xf>
    <xf numFmtId="38" fontId="5" fillId="0" borderId="12" xfId="1" applyFont="1" applyFill="1" applyBorder="1" applyAlignment="1" applyProtection="1">
      <alignment horizontal="center" vertical="center"/>
    </xf>
    <xf numFmtId="38" fontId="5" fillId="0" borderId="4" xfId="1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176" fontId="7" fillId="0" borderId="5" xfId="0" applyNumberFormat="1" applyFont="1" applyFill="1" applyBorder="1" applyAlignment="1" applyProtection="1">
      <alignment vertical="center" shrinkToFit="1"/>
    </xf>
    <xf numFmtId="177" fontId="7" fillId="0" borderId="7" xfId="0" applyNumberFormat="1" applyFont="1" applyFill="1" applyBorder="1" applyAlignment="1" applyProtection="1">
      <alignment vertical="center" shrinkToFit="1"/>
    </xf>
    <xf numFmtId="177" fontId="7" fillId="0" borderId="13" xfId="0" applyNumberFormat="1" applyFont="1" applyFill="1" applyBorder="1" applyAlignment="1" applyProtection="1">
      <alignment vertical="center" shrinkToFit="1"/>
    </xf>
    <xf numFmtId="177" fontId="7" fillId="0" borderId="8" xfId="0" applyNumberFormat="1" applyFont="1" applyFill="1" applyBorder="1" applyAlignment="1" applyProtection="1">
      <alignment vertical="center" shrinkToFit="1"/>
    </xf>
    <xf numFmtId="177" fontId="7" fillId="0" borderId="0" xfId="0" applyNumberFormat="1" applyFont="1" applyFill="1" applyBorder="1" applyAlignment="1" applyProtection="1">
      <alignment vertical="center" shrinkToFit="1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center" vertical="center" shrinkToFit="1"/>
    </xf>
    <xf numFmtId="0" fontId="14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177" fontId="13" fillId="0" borderId="0" xfId="0" applyNumberFormat="1" applyFont="1" applyFill="1" applyBorder="1" applyAlignment="1" applyProtection="1">
      <alignment horizontal="left" vertical="center" shrinkToFit="1"/>
    </xf>
    <xf numFmtId="38" fontId="5" fillId="0" borderId="2" xfId="1" applyFont="1" applyFill="1" applyBorder="1" applyAlignment="1" applyProtection="1">
      <alignment horizontal="center" vertical="center"/>
    </xf>
    <xf numFmtId="38" fontId="5" fillId="0" borderId="11" xfId="1" applyFont="1" applyFill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38" fontId="5" fillId="0" borderId="3" xfId="1" applyFont="1" applyFill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 shrinkToFit="1"/>
    </xf>
    <xf numFmtId="0" fontId="10" fillId="0" borderId="0" xfId="0" applyFont="1" applyBorder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179" fontId="7" fillId="0" borderId="0" xfId="0" applyNumberFormat="1" applyFont="1" applyFill="1" applyBorder="1" applyAlignment="1" applyProtection="1">
      <alignment horizontal="center" vertical="center" shrinkToFit="1"/>
    </xf>
    <xf numFmtId="183" fontId="7" fillId="0" borderId="0" xfId="0" applyNumberFormat="1" applyFont="1" applyFill="1" applyBorder="1" applyAlignment="1" applyProtection="1">
      <alignment horizontal="center" vertical="center" shrinkToFit="1"/>
    </xf>
    <xf numFmtId="38" fontId="5" fillId="0" borderId="6" xfId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179" fontId="7" fillId="0" borderId="0" xfId="0" applyNumberFormat="1" applyFont="1" applyFill="1" applyBorder="1" applyAlignment="1" applyProtection="1">
      <alignment horizontal="center" vertical="center" shrinkToFit="1"/>
    </xf>
    <xf numFmtId="179" fontId="7" fillId="0" borderId="9" xfId="0" applyNumberFormat="1" applyFont="1" applyFill="1" applyBorder="1" applyAlignment="1" applyProtection="1">
      <alignment horizontal="center" vertical="center" shrinkToFit="1"/>
    </xf>
    <xf numFmtId="183" fontId="7" fillId="0" borderId="0" xfId="0" applyNumberFormat="1" applyFont="1" applyFill="1" applyBorder="1" applyAlignment="1" applyProtection="1">
      <alignment horizontal="center" vertical="center" shrinkToFit="1"/>
    </xf>
    <xf numFmtId="183" fontId="7" fillId="0" borderId="9" xfId="0" applyNumberFormat="1" applyFont="1" applyFill="1" applyBorder="1" applyAlignment="1" applyProtection="1">
      <alignment horizontal="center" vertical="center" shrinkToFit="1"/>
    </xf>
    <xf numFmtId="0" fontId="12" fillId="0" borderId="9" xfId="0" applyFont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177" fontId="13" fillId="0" borderId="0" xfId="0" applyNumberFormat="1" applyFont="1" applyFill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left" vertical="center" shrinkToFit="1"/>
    </xf>
    <xf numFmtId="0" fontId="11" fillId="0" borderId="0" xfId="0" applyFont="1" applyBorder="1" applyAlignment="1" applyProtection="1">
      <alignment horizontal="left" vertical="center" shrinkToFit="1"/>
    </xf>
    <xf numFmtId="0" fontId="3" fillId="0" borderId="0" xfId="0" applyFont="1" applyAlignment="1" applyProtection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180" fontId="3" fillId="0" borderId="14" xfId="0" applyNumberFormat="1" applyFont="1" applyBorder="1" applyProtection="1">
      <alignment vertical="center"/>
    </xf>
    <xf numFmtId="182" fontId="3" fillId="0" borderId="9" xfId="0" applyNumberFormat="1" applyFont="1" applyFill="1" applyBorder="1" applyAlignment="1" applyProtection="1">
      <alignment horizontal="left" vertical="center" shrinkToFit="1"/>
    </xf>
    <xf numFmtId="177" fontId="3" fillId="0" borderId="9" xfId="0" applyNumberFormat="1" applyFont="1" applyBorder="1" applyAlignment="1" applyProtection="1">
      <alignment horizontal="left" vertical="center" shrinkToFit="1"/>
    </xf>
    <xf numFmtId="180" fontId="3" fillId="0" borderId="14" xfId="0" applyNumberFormat="1" applyFont="1" applyFill="1" applyBorder="1" applyProtection="1">
      <alignment vertical="center"/>
    </xf>
    <xf numFmtId="180" fontId="3" fillId="0" borderId="15" xfId="0" applyNumberFormat="1" applyFont="1" applyBorder="1" applyProtection="1">
      <alignment vertical="center"/>
    </xf>
    <xf numFmtId="182" fontId="3" fillId="0" borderId="16" xfId="0" applyNumberFormat="1" applyFont="1" applyFill="1" applyBorder="1" applyAlignment="1" applyProtection="1">
      <alignment horizontal="left" vertical="center" shrinkToFit="1"/>
    </xf>
    <xf numFmtId="177" fontId="3" fillId="0" borderId="16" xfId="0" applyNumberFormat="1" applyFont="1" applyBorder="1" applyAlignment="1" applyProtection="1">
      <alignment horizontal="left" vertical="center" shrinkToFit="1"/>
    </xf>
    <xf numFmtId="180" fontId="3" fillId="0" borderId="17" xfId="0" applyNumberFormat="1" applyFont="1" applyBorder="1" applyProtection="1">
      <alignment vertical="center"/>
    </xf>
    <xf numFmtId="182" fontId="3" fillId="0" borderId="18" xfId="0" applyNumberFormat="1" applyFont="1" applyFill="1" applyBorder="1" applyAlignment="1" applyProtection="1">
      <alignment horizontal="left" vertical="center" shrinkToFit="1"/>
    </xf>
    <xf numFmtId="177" fontId="3" fillId="0" borderId="18" xfId="0" applyNumberFormat="1" applyFont="1" applyBorder="1" applyAlignment="1" applyProtection="1">
      <alignment horizontal="left" vertical="center" shrinkToFit="1"/>
    </xf>
    <xf numFmtId="180" fontId="3" fillId="0" borderId="19" xfId="0" applyNumberFormat="1" applyFont="1" applyBorder="1" applyProtection="1">
      <alignment vertical="center"/>
    </xf>
    <xf numFmtId="182" fontId="3" fillId="0" borderId="20" xfId="0" applyNumberFormat="1" applyFont="1" applyFill="1" applyBorder="1" applyAlignment="1" applyProtection="1">
      <alignment horizontal="left" vertical="center" shrinkToFit="1"/>
    </xf>
    <xf numFmtId="177" fontId="3" fillId="0" borderId="20" xfId="0" applyNumberFormat="1" applyFont="1" applyBorder="1" applyAlignment="1" applyProtection="1">
      <alignment horizontal="left" vertical="center" shrinkToFit="1"/>
    </xf>
    <xf numFmtId="180" fontId="3" fillId="0" borderId="19" xfId="0" applyNumberFormat="1" applyFont="1" applyFill="1" applyBorder="1" applyProtection="1">
      <alignment vertical="center"/>
    </xf>
    <xf numFmtId="0" fontId="18" fillId="0" borderId="21" xfId="0" applyFont="1" applyBorder="1" applyAlignment="1" applyProtection="1">
      <alignment horizontal="left" vertical="center" shrinkToFit="1"/>
    </xf>
    <xf numFmtId="0" fontId="18" fillId="0" borderId="22" xfId="0" applyFont="1" applyBorder="1" applyAlignment="1" applyProtection="1">
      <alignment horizontal="left" vertical="center" shrinkToFit="1"/>
    </xf>
    <xf numFmtId="0" fontId="18" fillId="0" borderId="23" xfId="0" applyFont="1" applyBorder="1" applyAlignment="1" applyProtection="1">
      <alignment horizontal="left" vertical="center" shrinkToFit="1"/>
    </xf>
    <xf numFmtId="0" fontId="18" fillId="0" borderId="24" xfId="0" applyFont="1" applyBorder="1" applyAlignment="1" applyProtection="1">
      <alignment horizontal="left" vertical="center" shrinkToFit="1"/>
    </xf>
    <xf numFmtId="0" fontId="18" fillId="0" borderId="25" xfId="0" applyFont="1" applyBorder="1" applyAlignment="1" applyProtection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8</xdr:row>
      <xdr:rowOff>57150</xdr:rowOff>
    </xdr:from>
    <xdr:to>
      <xdr:col>2</xdr:col>
      <xdr:colOff>676275</xdr:colOff>
      <xdr:row>8</xdr:row>
      <xdr:rowOff>190500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015D9593-7EEA-42F2-483D-4B431DCDF2E5}"/>
            </a:ext>
          </a:extLst>
        </xdr:cNvPr>
        <xdr:cNvSpPr/>
      </xdr:nvSpPr>
      <xdr:spPr>
        <a:xfrm>
          <a:off x="1400175" y="1257300"/>
          <a:ext cx="228600" cy="133350"/>
        </a:xfrm>
        <a:prstGeom prst="down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447675</xdr:colOff>
      <xdr:row>15</xdr:row>
      <xdr:rowOff>57150</xdr:rowOff>
    </xdr:from>
    <xdr:to>
      <xdr:col>2</xdr:col>
      <xdr:colOff>676275</xdr:colOff>
      <xdr:row>15</xdr:row>
      <xdr:rowOff>190500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F3A7672C-D4A5-4F9D-9DFF-EFBDF738757F}"/>
            </a:ext>
          </a:extLst>
        </xdr:cNvPr>
        <xdr:cNvSpPr/>
      </xdr:nvSpPr>
      <xdr:spPr>
        <a:xfrm>
          <a:off x="1685925" y="1971675"/>
          <a:ext cx="228600" cy="133350"/>
        </a:xfrm>
        <a:prstGeom prst="down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447675</xdr:colOff>
      <xdr:row>22</xdr:row>
      <xdr:rowOff>57150</xdr:rowOff>
    </xdr:from>
    <xdr:to>
      <xdr:col>2</xdr:col>
      <xdr:colOff>676275</xdr:colOff>
      <xdr:row>22</xdr:row>
      <xdr:rowOff>190500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561F73CF-3C61-4990-AD87-41EC9E4AE444}"/>
            </a:ext>
          </a:extLst>
        </xdr:cNvPr>
        <xdr:cNvSpPr/>
      </xdr:nvSpPr>
      <xdr:spPr>
        <a:xfrm>
          <a:off x="1685925" y="3657600"/>
          <a:ext cx="228600" cy="133350"/>
        </a:xfrm>
        <a:prstGeom prst="down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447675</xdr:colOff>
      <xdr:row>29</xdr:row>
      <xdr:rowOff>57150</xdr:rowOff>
    </xdr:from>
    <xdr:to>
      <xdr:col>2</xdr:col>
      <xdr:colOff>676275</xdr:colOff>
      <xdr:row>29</xdr:row>
      <xdr:rowOff>190500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211637C8-B247-493D-9F3E-60FCA8A57F0B}"/>
            </a:ext>
          </a:extLst>
        </xdr:cNvPr>
        <xdr:cNvSpPr/>
      </xdr:nvSpPr>
      <xdr:spPr>
        <a:xfrm>
          <a:off x="1685925" y="5343525"/>
          <a:ext cx="228600" cy="133350"/>
        </a:xfrm>
        <a:prstGeom prst="down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447675</xdr:colOff>
      <xdr:row>36</xdr:row>
      <xdr:rowOff>57150</xdr:rowOff>
    </xdr:from>
    <xdr:to>
      <xdr:col>2</xdr:col>
      <xdr:colOff>676275</xdr:colOff>
      <xdr:row>36</xdr:row>
      <xdr:rowOff>190500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19657A1B-E3FB-4DEE-AAFB-222809A39DFA}"/>
            </a:ext>
          </a:extLst>
        </xdr:cNvPr>
        <xdr:cNvSpPr/>
      </xdr:nvSpPr>
      <xdr:spPr>
        <a:xfrm>
          <a:off x="1685925" y="7029450"/>
          <a:ext cx="228600" cy="133350"/>
        </a:xfrm>
        <a:prstGeom prst="down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447675</xdr:colOff>
      <xdr:row>46</xdr:row>
      <xdr:rowOff>57150</xdr:rowOff>
    </xdr:from>
    <xdr:to>
      <xdr:col>2</xdr:col>
      <xdr:colOff>676275</xdr:colOff>
      <xdr:row>46</xdr:row>
      <xdr:rowOff>190500</xdr:rowOff>
    </xdr:to>
    <xdr:sp macro="" textlink="">
      <xdr:nvSpPr>
        <xdr:cNvPr id="8" name="矢印: 下 7">
          <a:extLst>
            <a:ext uri="{FF2B5EF4-FFF2-40B4-BE49-F238E27FC236}">
              <a16:creationId xmlns:a16="http://schemas.microsoft.com/office/drawing/2014/main" id="{F0EC108B-4D6C-489B-B2F9-AA35FC93D786}"/>
            </a:ext>
          </a:extLst>
        </xdr:cNvPr>
        <xdr:cNvSpPr/>
      </xdr:nvSpPr>
      <xdr:spPr>
        <a:xfrm>
          <a:off x="1685925" y="8715375"/>
          <a:ext cx="228600" cy="133350"/>
        </a:xfrm>
        <a:prstGeom prst="down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91926-6AC1-47CF-89DD-CE4F62694A09}">
  <sheetPr>
    <tabColor rgb="FFFFFF00"/>
  </sheetPr>
  <dimension ref="A1:AT55"/>
  <sheetViews>
    <sheetView tabSelected="1" view="pageBreakPreview" zoomScale="60" zoomScaleNormal="130" workbookViewId="0">
      <selection activeCell="G15" sqref="G15"/>
    </sheetView>
  </sheetViews>
  <sheetFormatPr defaultRowHeight="18.75"/>
  <cols>
    <col min="1" max="1" width="12.5" style="1" customWidth="1"/>
    <col min="2" max="2" width="3.75" style="1" customWidth="1"/>
    <col min="3" max="5" width="12.5" style="1" customWidth="1"/>
    <col min="6" max="6" width="1.25" style="1" customWidth="1"/>
    <col min="7" max="7" width="8.75" style="1" customWidth="1"/>
    <col min="8" max="8" width="7.5" style="1" customWidth="1"/>
    <col min="9" max="9" width="10" style="1" customWidth="1"/>
    <col min="10" max="10" width="15.25" style="57" customWidth="1"/>
    <col min="11" max="15" width="9" style="1"/>
    <col min="16" max="16" width="7.125" style="1" bestFit="1" customWidth="1"/>
    <col min="17" max="17" width="48.25" style="1" bestFit="1" customWidth="1"/>
    <col min="18" max="18" width="6.375" style="1" bestFit="1" customWidth="1"/>
    <col min="19" max="45" width="9" style="1"/>
  </cols>
  <sheetData>
    <row r="1" spans="1:46" ht="22.5" customHeight="1">
      <c r="A1" s="55" t="s">
        <v>1</v>
      </c>
      <c r="B1" s="55"/>
      <c r="C1" s="55"/>
      <c r="D1" s="55"/>
      <c r="E1" s="55"/>
      <c r="F1" s="55"/>
      <c r="G1" s="55"/>
      <c r="H1" s="55"/>
      <c r="I1" s="8"/>
      <c r="J1" s="56"/>
      <c r="K1" s="8"/>
      <c r="L1" s="8"/>
    </row>
    <row r="2" spans="1:46" ht="22.5" customHeight="1">
      <c r="A2" s="54" t="s">
        <v>26</v>
      </c>
      <c r="B2" s="54"/>
      <c r="C2" s="54"/>
      <c r="D2" s="54"/>
      <c r="E2" s="54"/>
      <c r="F2" s="54"/>
      <c r="G2" s="54"/>
      <c r="H2" s="54"/>
      <c r="I2" s="8"/>
      <c r="J2" s="56"/>
      <c r="K2" s="8"/>
      <c r="L2" s="8"/>
    </row>
    <row r="3" spans="1:46" ht="22.5" customHeight="1">
      <c r="A3" s="54" t="s">
        <v>27</v>
      </c>
      <c r="B3" s="54"/>
      <c r="C3" s="54"/>
      <c r="D3" s="54"/>
      <c r="E3" s="54"/>
      <c r="F3" s="54"/>
      <c r="G3" s="54"/>
      <c r="H3" s="54"/>
      <c r="I3" s="8"/>
      <c r="J3" s="56"/>
      <c r="K3" s="8"/>
      <c r="L3" s="8"/>
    </row>
    <row r="4" spans="1:46" ht="22.5" customHeight="1">
      <c r="A4" s="9" t="s">
        <v>53</v>
      </c>
      <c r="B4" s="9"/>
      <c r="C4" s="10"/>
      <c r="D4" s="10"/>
      <c r="E4" s="10"/>
      <c r="F4" s="10"/>
      <c r="G4" s="10"/>
      <c r="H4" s="10"/>
      <c r="I4" s="8"/>
      <c r="J4" s="56"/>
      <c r="K4" s="8"/>
      <c r="L4" s="8"/>
    </row>
    <row r="5" spans="1:46" ht="22.5" customHeight="1">
      <c r="A5" s="8" t="s">
        <v>52</v>
      </c>
      <c r="B5" s="8"/>
      <c r="C5" s="8"/>
      <c r="D5" s="8"/>
      <c r="E5" s="8"/>
      <c r="F5" s="8"/>
      <c r="G5" s="10"/>
      <c r="H5" s="10"/>
      <c r="I5" s="8"/>
      <c r="J5" s="56"/>
      <c r="K5" s="8"/>
      <c r="L5" s="8"/>
    </row>
    <row r="6" spans="1:46" ht="22.5" customHeight="1" thickBot="1">
      <c r="A6" s="11" t="s">
        <v>24</v>
      </c>
      <c r="B6" s="12"/>
      <c r="C6" s="12"/>
      <c r="D6" s="13"/>
      <c r="E6" s="12"/>
      <c r="F6" s="12"/>
      <c r="G6" s="14"/>
      <c r="H6" s="44" t="s">
        <v>11</v>
      </c>
      <c r="I6" s="44"/>
      <c r="J6" s="56"/>
      <c r="K6" s="8"/>
      <c r="L6" s="8"/>
    </row>
    <row r="7" spans="1:46" ht="22.5" customHeight="1">
      <c r="A7" s="51" t="s">
        <v>2</v>
      </c>
      <c r="B7" s="52"/>
      <c r="C7" s="15" t="s">
        <v>54</v>
      </c>
      <c r="D7" s="16" t="s">
        <v>3</v>
      </c>
      <c r="E7" s="17" t="s">
        <v>0</v>
      </c>
      <c r="F7" s="18"/>
      <c r="G7" s="65">
        <v>75</v>
      </c>
      <c r="H7" s="66">
        <f>IF(A8&gt;10,A8-10-H8-H9-H10,0)</f>
        <v>0</v>
      </c>
      <c r="I7" s="67">
        <f>G7*H7</f>
        <v>0</v>
      </c>
      <c r="J7" s="72" t="s">
        <v>16</v>
      </c>
      <c r="K7" s="8"/>
      <c r="L7" s="8"/>
      <c r="AH7"/>
      <c r="AI7"/>
      <c r="AJ7"/>
      <c r="AK7"/>
      <c r="AL7"/>
      <c r="AM7"/>
      <c r="AN7"/>
      <c r="AO7"/>
      <c r="AP7"/>
      <c r="AQ7"/>
      <c r="AR7"/>
      <c r="AS7"/>
    </row>
    <row r="8" spans="1:46" ht="22.5" customHeight="1" thickBot="1">
      <c r="A8" s="2">
        <v>0</v>
      </c>
      <c r="B8" s="19" t="s">
        <v>9</v>
      </c>
      <c r="C8" s="20">
        <f>C10+E10</f>
        <v>600</v>
      </c>
      <c r="D8" s="21">
        <f>ROUNDDOWN(C8*1.1,0)</f>
        <v>660</v>
      </c>
      <c r="E8" s="22">
        <f>D8-C8</f>
        <v>60</v>
      </c>
      <c r="F8" s="23"/>
      <c r="G8" s="62">
        <v>80</v>
      </c>
      <c r="H8" s="63">
        <f>IF(A8&gt;20,A8-20-H9-H10,0)</f>
        <v>0</v>
      </c>
      <c r="I8" s="64">
        <f t="shared" ref="I8:I10" si="0">G8*H8</f>
        <v>0</v>
      </c>
      <c r="J8" s="73" t="s">
        <v>17</v>
      </c>
      <c r="K8" s="8"/>
      <c r="L8" s="8"/>
      <c r="AH8"/>
      <c r="AI8"/>
      <c r="AJ8"/>
      <c r="AK8"/>
      <c r="AL8"/>
      <c r="AM8"/>
      <c r="AN8"/>
      <c r="AO8"/>
      <c r="AP8"/>
      <c r="AQ8"/>
      <c r="AR8"/>
      <c r="AS8"/>
    </row>
    <row r="9" spans="1:46" ht="22.5" customHeight="1">
      <c r="A9" s="24" t="s">
        <v>8</v>
      </c>
      <c r="B9" s="24"/>
      <c r="C9" s="24"/>
      <c r="D9" s="25"/>
      <c r="E9" s="25"/>
      <c r="F9" s="25"/>
      <c r="G9" s="62">
        <v>105</v>
      </c>
      <c r="H9" s="63">
        <f>IF(A8&gt;30,A8-30-H10,0)</f>
        <v>0</v>
      </c>
      <c r="I9" s="64">
        <f t="shared" si="0"/>
        <v>0</v>
      </c>
      <c r="J9" s="73" t="s">
        <v>18</v>
      </c>
      <c r="K9" s="8"/>
      <c r="L9" s="8"/>
    </row>
    <row r="10" spans="1:46" ht="22.5" customHeight="1">
      <c r="A10" s="45" t="s">
        <v>6</v>
      </c>
      <c r="B10" s="45"/>
      <c r="C10" s="46">
        <v>600</v>
      </c>
      <c r="D10" s="26" t="s">
        <v>7</v>
      </c>
      <c r="E10" s="48">
        <f>SUM(I7:I10)</f>
        <v>0</v>
      </c>
      <c r="F10" s="53"/>
      <c r="G10" s="58">
        <v>125</v>
      </c>
      <c r="H10" s="59">
        <f>IF(A8&gt;50,A8-50,0)</f>
        <v>0</v>
      </c>
      <c r="I10" s="60">
        <f t="shared" si="0"/>
        <v>0</v>
      </c>
      <c r="J10" s="74" t="s">
        <v>19</v>
      </c>
      <c r="K10" s="8"/>
      <c r="L10" s="8"/>
    </row>
    <row r="11" spans="1:46" ht="22.5" customHeight="1">
      <c r="A11" s="50" t="s">
        <v>12</v>
      </c>
      <c r="B11" s="50"/>
      <c r="C11" s="47"/>
      <c r="D11" s="27" t="s">
        <v>13</v>
      </c>
      <c r="E11" s="49"/>
      <c r="F11" s="53"/>
      <c r="G11" s="8"/>
      <c r="H11" s="14"/>
      <c r="I11" s="8"/>
      <c r="J11" s="56"/>
      <c r="K11" s="8"/>
      <c r="L11" s="8"/>
    </row>
    <row r="12" spans="1:46" ht="22.5" customHeight="1">
      <c r="A12" s="28"/>
      <c r="B12" s="28"/>
      <c r="C12" s="8"/>
      <c r="D12" s="8"/>
      <c r="E12" s="8"/>
      <c r="F12" s="8"/>
      <c r="G12" s="12"/>
      <c r="H12" s="14"/>
      <c r="I12" s="8"/>
      <c r="J12" s="56"/>
      <c r="K12" s="8"/>
      <c r="L12" s="8"/>
    </row>
    <row r="13" spans="1:46" ht="22.5" customHeight="1" thickBot="1">
      <c r="A13" s="11" t="s">
        <v>25</v>
      </c>
      <c r="B13" s="12"/>
      <c r="C13" s="12"/>
      <c r="D13" s="13"/>
      <c r="E13" s="12"/>
      <c r="F13" s="12"/>
      <c r="G13" s="14"/>
      <c r="H13" s="44" t="s">
        <v>11</v>
      </c>
      <c r="I13" s="44"/>
      <c r="J13" s="56"/>
      <c r="K13" s="8"/>
      <c r="L13" s="8"/>
    </row>
    <row r="14" spans="1:46" ht="22.5" customHeight="1">
      <c r="A14" s="51" t="s">
        <v>2</v>
      </c>
      <c r="B14" s="52"/>
      <c r="C14" s="29" t="s">
        <v>5</v>
      </c>
      <c r="D14" s="16" t="s">
        <v>3</v>
      </c>
      <c r="E14" s="17" t="s">
        <v>0</v>
      </c>
      <c r="F14" s="18"/>
      <c r="G14" s="65">
        <v>75</v>
      </c>
      <c r="H14" s="66">
        <f>IF(A15&gt;20,A15-20-H15-H16-H17,0)</f>
        <v>0</v>
      </c>
      <c r="I14" s="67">
        <f t="shared" ref="I14:I17" si="1">G14*H14</f>
        <v>0</v>
      </c>
      <c r="J14" s="72" t="s">
        <v>20</v>
      </c>
      <c r="K14" s="8"/>
      <c r="L14" s="8"/>
      <c r="AT14" s="1"/>
    </row>
    <row r="15" spans="1:46" ht="22.5" customHeight="1" thickBot="1">
      <c r="A15" s="7">
        <v>0</v>
      </c>
      <c r="B15" s="19" t="s">
        <v>9</v>
      </c>
      <c r="C15" s="20">
        <f>C17+E17</f>
        <v>1200</v>
      </c>
      <c r="D15" s="21">
        <f>ROUNDDOWN(C15*1.1,0)</f>
        <v>1320</v>
      </c>
      <c r="E15" s="22">
        <f>D15-C15</f>
        <v>120</v>
      </c>
      <c r="F15" s="23"/>
      <c r="G15" s="62">
        <v>80</v>
      </c>
      <c r="H15" s="63">
        <f>IF(A15&gt;40,A15-40-H16-H17,0)</f>
        <v>0</v>
      </c>
      <c r="I15" s="64">
        <f t="shared" si="1"/>
        <v>0</v>
      </c>
      <c r="J15" s="73" t="s">
        <v>21</v>
      </c>
      <c r="K15" s="8"/>
      <c r="L15" s="8"/>
      <c r="AT15" s="1"/>
    </row>
    <row r="16" spans="1:46" ht="22.5" customHeight="1">
      <c r="A16" s="24" t="s">
        <v>8</v>
      </c>
      <c r="B16" s="24"/>
      <c r="C16" s="24"/>
      <c r="D16" s="25"/>
      <c r="E16" s="25"/>
      <c r="F16" s="25"/>
      <c r="G16" s="62">
        <v>105</v>
      </c>
      <c r="H16" s="63">
        <f>IF(A15&gt;60,A15-60-H17,0)</f>
        <v>0</v>
      </c>
      <c r="I16" s="64">
        <f t="shared" si="1"/>
        <v>0</v>
      </c>
      <c r="J16" s="73" t="s">
        <v>22</v>
      </c>
      <c r="K16" s="8"/>
      <c r="L16" s="8"/>
    </row>
    <row r="17" spans="1:12" ht="22.5" customHeight="1">
      <c r="A17" s="45" t="s">
        <v>6</v>
      </c>
      <c r="B17" s="45"/>
      <c r="C17" s="46">
        <v>1200</v>
      </c>
      <c r="D17" s="26" t="s">
        <v>7</v>
      </c>
      <c r="E17" s="48">
        <f>SUM(I14:I17)</f>
        <v>0</v>
      </c>
      <c r="F17" s="53"/>
      <c r="G17" s="58">
        <v>125</v>
      </c>
      <c r="H17" s="59">
        <f>IF(A15&gt;100,A15-100,0)</f>
        <v>0</v>
      </c>
      <c r="I17" s="60">
        <f t="shared" si="1"/>
        <v>0</v>
      </c>
      <c r="J17" s="74" t="s">
        <v>23</v>
      </c>
      <c r="K17" s="8"/>
      <c r="L17" s="8"/>
    </row>
    <row r="18" spans="1:12" ht="22.5" customHeight="1">
      <c r="A18" s="50" t="s">
        <v>14</v>
      </c>
      <c r="B18" s="50"/>
      <c r="C18" s="47"/>
      <c r="D18" s="27" t="s">
        <v>15</v>
      </c>
      <c r="E18" s="49"/>
      <c r="F18" s="53"/>
      <c r="G18" s="8"/>
      <c r="H18" s="14"/>
      <c r="I18" s="8"/>
      <c r="J18" s="56"/>
      <c r="K18" s="8"/>
      <c r="L18" s="8"/>
    </row>
    <row r="19" spans="1:12" ht="22.5" customHeight="1">
      <c r="A19" s="8"/>
      <c r="B19" s="8"/>
      <c r="C19" s="8"/>
      <c r="D19" s="8"/>
      <c r="E19" s="8"/>
      <c r="F19" s="8"/>
      <c r="G19" s="8"/>
      <c r="H19" s="14"/>
      <c r="I19" s="8"/>
      <c r="J19" s="56"/>
      <c r="K19" s="8"/>
      <c r="L19" s="8"/>
    </row>
    <row r="20" spans="1:12" ht="22.5" customHeight="1" thickBot="1">
      <c r="A20" s="30" t="s">
        <v>33</v>
      </c>
      <c r="B20" s="31"/>
      <c r="C20" s="14"/>
      <c r="D20" s="14"/>
      <c r="E20" s="14"/>
      <c r="F20" s="14"/>
      <c r="G20" s="14"/>
      <c r="H20" s="44" t="s">
        <v>11</v>
      </c>
      <c r="I20" s="44"/>
      <c r="J20" s="56"/>
      <c r="K20" s="8"/>
      <c r="L20" s="8"/>
    </row>
    <row r="21" spans="1:12" ht="22.5" customHeight="1">
      <c r="A21" s="51" t="s">
        <v>2</v>
      </c>
      <c r="B21" s="52"/>
      <c r="C21" s="29" t="s">
        <v>5</v>
      </c>
      <c r="D21" s="16" t="s">
        <v>3</v>
      </c>
      <c r="E21" s="17" t="s">
        <v>0</v>
      </c>
      <c r="F21" s="8"/>
      <c r="G21" s="65">
        <v>110</v>
      </c>
      <c r="H21" s="66">
        <f>IF(A22&gt;10,A22-10-H22-H23-H24-H25,0)</f>
        <v>0</v>
      </c>
      <c r="I21" s="67">
        <f t="shared" ref="I21:I25" si="2">G21*H21</f>
        <v>0</v>
      </c>
      <c r="J21" s="72" t="s">
        <v>28</v>
      </c>
      <c r="K21" s="8"/>
      <c r="L21" s="8"/>
    </row>
    <row r="22" spans="1:12" ht="22.5" customHeight="1" thickBot="1">
      <c r="A22" s="3">
        <v>0</v>
      </c>
      <c r="B22" s="19" t="s">
        <v>9</v>
      </c>
      <c r="C22" s="20">
        <f>C24+E24</f>
        <v>700</v>
      </c>
      <c r="D22" s="21">
        <f>ROUNDDOWN(C22*1.1,0)</f>
        <v>770</v>
      </c>
      <c r="E22" s="22">
        <f>D22-C22</f>
        <v>70</v>
      </c>
      <c r="F22" s="8"/>
      <c r="G22" s="68">
        <v>140</v>
      </c>
      <c r="H22" s="69">
        <f>IF(A22&gt;50,A22-50-H23-H24-H25,0)</f>
        <v>0</v>
      </c>
      <c r="I22" s="70">
        <f t="shared" si="2"/>
        <v>0</v>
      </c>
      <c r="J22" s="75" t="s">
        <v>29</v>
      </c>
      <c r="K22" s="8"/>
      <c r="L22" s="8"/>
    </row>
    <row r="23" spans="1:12" ht="22.5" customHeight="1">
      <c r="A23" s="24" t="s">
        <v>8</v>
      </c>
      <c r="B23" s="24"/>
      <c r="C23" s="24"/>
      <c r="D23" s="25"/>
      <c r="E23" s="25"/>
      <c r="F23" s="25"/>
      <c r="G23" s="71">
        <v>175</v>
      </c>
      <c r="H23" s="69">
        <f>IF(A22&gt;100,A22-100-H24-H25,0)</f>
        <v>0</v>
      </c>
      <c r="I23" s="70">
        <f t="shared" si="2"/>
        <v>0</v>
      </c>
      <c r="J23" s="75" t="s">
        <v>30</v>
      </c>
      <c r="K23" s="8"/>
      <c r="L23" s="8"/>
    </row>
    <row r="24" spans="1:12" ht="22.5" customHeight="1">
      <c r="A24" s="45" t="s">
        <v>6</v>
      </c>
      <c r="B24" s="45"/>
      <c r="C24" s="46">
        <v>700</v>
      </c>
      <c r="D24" s="26" t="s">
        <v>7</v>
      </c>
      <c r="E24" s="48">
        <f>SUM(I21:I25)</f>
        <v>0</v>
      </c>
      <c r="F24" s="32"/>
      <c r="G24" s="71">
        <v>195</v>
      </c>
      <c r="H24" s="69">
        <f>IF(A22&gt;300,A22-300-H25,0)</f>
        <v>0</v>
      </c>
      <c r="I24" s="70">
        <f t="shared" si="2"/>
        <v>0</v>
      </c>
      <c r="J24" s="75" t="s">
        <v>31</v>
      </c>
      <c r="K24" s="8"/>
      <c r="L24" s="8"/>
    </row>
    <row r="25" spans="1:12" ht="22.5" customHeight="1">
      <c r="A25" s="50" t="s">
        <v>12</v>
      </c>
      <c r="B25" s="50"/>
      <c r="C25" s="47"/>
      <c r="D25" s="27" t="s">
        <v>13</v>
      </c>
      <c r="E25" s="49"/>
      <c r="F25" s="8"/>
      <c r="G25" s="61">
        <v>215</v>
      </c>
      <c r="H25" s="59">
        <f>IF(A22&gt;500,A22-500,0)</f>
        <v>0</v>
      </c>
      <c r="I25" s="60">
        <f t="shared" si="2"/>
        <v>0</v>
      </c>
      <c r="J25" s="74" t="s">
        <v>32</v>
      </c>
      <c r="K25" s="8"/>
      <c r="L25" s="8"/>
    </row>
    <row r="26" spans="1:12" ht="22.5" customHeight="1">
      <c r="A26" s="8"/>
      <c r="B26" s="8"/>
      <c r="C26" s="8"/>
      <c r="D26" s="8"/>
      <c r="E26" s="8"/>
      <c r="F26" s="8"/>
      <c r="G26" s="14"/>
      <c r="H26" s="14"/>
      <c r="I26" s="8"/>
      <c r="J26" s="56"/>
      <c r="K26" s="8"/>
      <c r="L26" s="8"/>
    </row>
    <row r="27" spans="1:12" ht="22.5" customHeight="1" thickBot="1">
      <c r="A27" s="31" t="s">
        <v>34</v>
      </c>
      <c r="B27" s="31"/>
      <c r="C27" s="14"/>
      <c r="D27" s="14"/>
      <c r="E27" s="14"/>
      <c r="F27" s="14"/>
      <c r="G27" s="14"/>
      <c r="H27" s="44" t="s">
        <v>11</v>
      </c>
      <c r="I27" s="44"/>
      <c r="J27" s="56"/>
      <c r="K27" s="8"/>
      <c r="L27" s="8"/>
    </row>
    <row r="28" spans="1:12" ht="22.5" customHeight="1">
      <c r="A28" s="51" t="s">
        <v>2</v>
      </c>
      <c r="B28" s="52"/>
      <c r="C28" s="29" t="s">
        <v>5</v>
      </c>
      <c r="D28" s="33" t="s">
        <v>3</v>
      </c>
      <c r="E28" s="34" t="s">
        <v>0</v>
      </c>
      <c r="F28" s="8"/>
      <c r="G28" s="65">
        <v>110</v>
      </c>
      <c r="H28" s="66">
        <f>IF(A29&gt;20,A29-20-H29-H30-H31-H32,0)</f>
        <v>0</v>
      </c>
      <c r="I28" s="67">
        <f t="shared" ref="I28:I32" si="3">G28*H28</f>
        <v>0</v>
      </c>
      <c r="J28" s="72" t="s">
        <v>35</v>
      </c>
      <c r="K28" s="8"/>
      <c r="L28" s="8"/>
    </row>
    <row r="29" spans="1:12" ht="22.5" customHeight="1" thickBot="1">
      <c r="A29" s="4">
        <v>0</v>
      </c>
      <c r="B29" s="19" t="s">
        <v>9</v>
      </c>
      <c r="C29" s="20">
        <f>C31+E31</f>
        <v>1400</v>
      </c>
      <c r="D29" s="21">
        <f>ROUNDDOWN(C29*1.1,0)</f>
        <v>1540</v>
      </c>
      <c r="E29" s="22">
        <f>D29-C29</f>
        <v>140</v>
      </c>
      <c r="F29" s="8"/>
      <c r="G29" s="68">
        <v>140</v>
      </c>
      <c r="H29" s="69">
        <f>IF(A29&gt;100,A29-100-H30-H31-H32,0)</f>
        <v>0</v>
      </c>
      <c r="I29" s="70">
        <f t="shared" si="3"/>
        <v>0</v>
      </c>
      <c r="J29" s="75" t="s">
        <v>36</v>
      </c>
      <c r="K29" s="8"/>
      <c r="L29" s="8"/>
    </row>
    <row r="30" spans="1:12" ht="22.5" customHeight="1">
      <c r="A30" s="24" t="s">
        <v>8</v>
      </c>
      <c r="B30" s="24"/>
      <c r="C30" s="24"/>
      <c r="D30" s="25"/>
      <c r="E30" s="25"/>
      <c r="F30" s="25"/>
      <c r="G30" s="71">
        <v>175</v>
      </c>
      <c r="H30" s="69">
        <f>IF(A29&gt;200,A29-200-H31-H32,0)</f>
        <v>0</v>
      </c>
      <c r="I30" s="70">
        <f t="shared" si="3"/>
        <v>0</v>
      </c>
      <c r="J30" s="75" t="s">
        <v>37</v>
      </c>
      <c r="K30" s="8"/>
      <c r="L30" s="8"/>
    </row>
    <row r="31" spans="1:12" ht="22.5" customHeight="1">
      <c r="A31" s="45" t="s">
        <v>6</v>
      </c>
      <c r="B31" s="45"/>
      <c r="C31" s="46">
        <v>1400</v>
      </c>
      <c r="D31" s="26" t="s">
        <v>7</v>
      </c>
      <c r="E31" s="48">
        <f>SUM(I28:I32)</f>
        <v>0</v>
      </c>
      <c r="F31" s="32"/>
      <c r="G31" s="71">
        <v>195</v>
      </c>
      <c r="H31" s="69">
        <f>IF(A29&gt;600,A29-600-H32,0)</f>
        <v>0</v>
      </c>
      <c r="I31" s="70">
        <f t="shared" si="3"/>
        <v>0</v>
      </c>
      <c r="J31" s="75" t="s">
        <v>38</v>
      </c>
      <c r="K31" s="8"/>
      <c r="L31" s="8"/>
    </row>
    <row r="32" spans="1:12" ht="22.5" customHeight="1">
      <c r="A32" s="50" t="s">
        <v>14</v>
      </c>
      <c r="B32" s="50"/>
      <c r="C32" s="47"/>
      <c r="D32" s="27" t="s">
        <v>15</v>
      </c>
      <c r="E32" s="49"/>
      <c r="F32" s="35"/>
      <c r="G32" s="61">
        <v>215</v>
      </c>
      <c r="H32" s="59">
        <f>IF(A29&gt;1000,A29-1000,0)</f>
        <v>0</v>
      </c>
      <c r="I32" s="60">
        <f t="shared" si="3"/>
        <v>0</v>
      </c>
      <c r="J32" s="74" t="s">
        <v>39</v>
      </c>
      <c r="K32" s="8"/>
      <c r="L32" s="8"/>
    </row>
    <row r="33" spans="1:12" ht="22.5" customHeight="1">
      <c r="A33" s="8"/>
      <c r="B33" s="8"/>
      <c r="C33" s="8"/>
      <c r="D33" s="8"/>
      <c r="E33" s="8"/>
      <c r="F33" s="35"/>
      <c r="G33" s="14"/>
      <c r="H33" s="14"/>
      <c r="I33" s="8"/>
      <c r="J33" s="56"/>
      <c r="K33" s="8"/>
      <c r="L33" s="8"/>
    </row>
    <row r="34" spans="1:12" ht="22.5" customHeight="1" thickBot="1">
      <c r="A34" s="31" t="s">
        <v>40</v>
      </c>
      <c r="B34" s="31"/>
      <c r="C34" s="14"/>
      <c r="D34" s="14"/>
      <c r="E34" s="14"/>
      <c r="F34" s="36"/>
      <c r="G34" s="14"/>
      <c r="H34" s="44" t="s">
        <v>11</v>
      </c>
      <c r="I34" s="44"/>
      <c r="J34" s="56"/>
      <c r="K34" s="8"/>
      <c r="L34" s="8"/>
    </row>
    <row r="35" spans="1:12" ht="22.5" customHeight="1">
      <c r="A35" s="51" t="s">
        <v>2</v>
      </c>
      <c r="B35" s="52"/>
      <c r="C35" s="37" t="s">
        <v>10</v>
      </c>
      <c r="D35" s="33" t="s">
        <v>4</v>
      </c>
      <c r="E35" s="34" t="s">
        <v>0</v>
      </c>
      <c r="F35" s="35"/>
      <c r="G35" s="65">
        <v>65</v>
      </c>
      <c r="H35" s="66">
        <f>IF(A36&gt;10,A36-10-H36-H37-H38-H39-H40-H41-H42,0)</f>
        <v>0</v>
      </c>
      <c r="I35" s="67">
        <f>G35*H35</f>
        <v>0</v>
      </c>
      <c r="J35" s="72" t="s">
        <v>16</v>
      </c>
      <c r="K35" s="8"/>
      <c r="L35" s="8"/>
    </row>
    <row r="36" spans="1:12" ht="22.5" customHeight="1" thickBot="1">
      <c r="A36" s="5">
        <v>0</v>
      </c>
      <c r="B36" s="38" t="s">
        <v>9</v>
      </c>
      <c r="C36" s="20">
        <f>C38+E38</f>
        <v>550</v>
      </c>
      <c r="D36" s="21">
        <f>ROUNDDOWN(C36*1.1,0)</f>
        <v>605</v>
      </c>
      <c r="E36" s="22">
        <f>D36-C36</f>
        <v>55</v>
      </c>
      <c r="F36" s="35"/>
      <c r="G36" s="68">
        <v>80</v>
      </c>
      <c r="H36" s="69">
        <f>IF(A36&gt;20,A36-20-H37-H38-H39-H40-H41-H42,0)</f>
        <v>0</v>
      </c>
      <c r="I36" s="70">
        <f t="shared" ref="I36:I39" si="4">G36*H36</f>
        <v>0</v>
      </c>
      <c r="J36" s="75" t="s">
        <v>17</v>
      </c>
      <c r="K36" s="8"/>
      <c r="L36" s="8"/>
    </row>
    <row r="37" spans="1:12" ht="22.5" customHeight="1">
      <c r="A37" s="24" t="s">
        <v>8</v>
      </c>
      <c r="B37" s="24"/>
      <c r="C37" s="24"/>
      <c r="D37" s="25"/>
      <c r="E37" s="25"/>
      <c r="F37" s="39"/>
      <c r="G37" s="71">
        <v>90</v>
      </c>
      <c r="H37" s="69">
        <f>IF(A36&gt;30,A36-30-H38-H39-H40-H41-H42,0)</f>
        <v>0</v>
      </c>
      <c r="I37" s="70">
        <f t="shared" si="4"/>
        <v>0</v>
      </c>
      <c r="J37" s="75" t="s">
        <v>18</v>
      </c>
      <c r="K37" s="8"/>
      <c r="L37" s="8"/>
    </row>
    <row r="38" spans="1:12" ht="22.5" customHeight="1">
      <c r="A38" s="45" t="s">
        <v>6</v>
      </c>
      <c r="B38" s="45"/>
      <c r="C38" s="46">
        <v>550</v>
      </c>
      <c r="D38" s="26" t="s">
        <v>7</v>
      </c>
      <c r="E38" s="48">
        <f>SUM(I35:I42)</f>
        <v>0</v>
      </c>
      <c r="F38" s="32"/>
      <c r="G38" s="71">
        <v>100</v>
      </c>
      <c r="H38" s="69">
        <f>IF(A36&gt;50,A36-50-H39-H40-H41-H42,0)</f>
        <v>0</v>
      </c>
      <c r="I38" s="70">
        <f t="shared" si="4"/>
        <v>0</v>
      </c>
      <c r="J38" s="75" t="s">
        <v>41</v>
      </c>
      <c r="K38" s="8"/>
      <c r="L38" s="8"/>
    </row>
    <row r="39" spans="1:12" ht="22.5" customHeight="1">
      <c r="A39" s="50" t="s">
        <v>12</v>
      </c>
      <c r="B39" s="50"/>
      <c r="C39" s="47"/>
      <c r="D39" s="27" t="s">
        <v>13</v>
      </c>
      <c r="E39" s="49"/>
      <c r="F39" s="35"/>
      <c r="G39" s="71">
        <v>120</v>
      </c>
      <c r="H39" s="69">
        <f>IF(A36&gt;100,A36-100-H40-H41-H42,0)</f>
        <v>0</v>
      </c>
      <c r="I39" s="70">
        <f t="shared" si="4"/>
        <v>0</v>
      </c>
      <c r="J39" s="75" t="s">
        <v>42</v>
      </c>
      <c r="K39" s="8"/>
      <c r="L39" s="8"/>
    </row>
    <row r="40" spans="1:12" ht="22.5" customHeight="1">
      <c r="A40" s="40"/>
      <c r="B40" s="40"/>
      <c r="C40" s="41"/>
      <c r="D40" s="40"/>
      <c r="E40" s="42"/>
      <c r="F40" s="35"/>
      <c r="G40" s="71">
        <v>125</v>
      </c>
      <c r="H40" s="69">
        <f>IF(A36&gt;500,A36-500-H41-H42,0)</f>
        <v>0</v>
      </c>
      <c r="I40" s="70">
        <f t="shared" ref="I40:I42" si="5">G40*H40</f>
        <v>0</v>
      </c>
      <c r="J40" s="75" t="s">
        <v>43</v>
      </c>
      <c r="K40" s="8"/>
      <c r="L40" s="8"/>
    </row>
    <row r="41" spans="1:12" ht="22.5" customHeight="1">
      <c r="A41" s="40"/>
      <c r="B41" s="40"/>
      <c r="C41" s="41"/>
      <c r="D41" s="40"/>
      <c r="E41" s="42"/>
      <c r="F41" s="35"/>
      <c r="G41" s="71">
        <v>130</v>
      </c>
      <c r="H41" s="69">
        <f>IF(A36&gt;1000,A36-1000-H42,0)</f>
        <v>0</v>
      </c>
      <c r="I41" s="70">
        <f t="shared" si="5"/>
        <v>0</v>
      </c>
      <c r="J41" s="75" t="s">
        <v>44</v>
      </c>
      <c r="K41" s="8"/>
      <c r="L41" s="8"/>
    </row>
    <row r="42" spans="1:12" ht="22.5" customHeight="1">
      <c r="A42" s="40"/>
      <c r="B42" s="40"/>
      <c r="C42" s="41"/>
      <c r="D42" s="40"/>
      <c r="E42" s="42"/>
      <c r="F42" s="35"/>
      <c r="G42" s="61">
        <v>140</v>
      </c>
      <c r="H42" s="59">
        <f>IF(A36&gt;5000,A36-5000,0)</f>
        <v>0</v>
      </c>
      <c r="I42" s="60">
        <f t="shared" si="5"/>
        <v>0</v>
      </c>
      <c r="J42" s="74" t="s">
        <v>45</v>
      </c>
      <c r="K42" s="8"/>
      <c r="L42" s="8"/>
    </row>
    <row r="43" spans="1:12" ht="22.5" customHeight="1">
      <c r="A43" s="8"/>
      <c r="B43" s="8"/>
      <c r="C43" s="8"/>
      <c r="D43" s="8"/>
      <c r="E43" s="8"/>
      <c r="F43" s="35"/>
      <c r="G43" s="14"/>
      <c r="H43" s="14"/>
      <c r="I43" s="8"/>
      <c r="J43" s="56"/>
      <c r="K43" s="8"/>
      <c r="L43" s="8"/>
    </row>
    <row r="44" spans="1:12" ht="22.5" customHeight="1" thickBot="1">
      <c r="A44" s="31" t="s">
        <v>46</v>
      </c>
      <c r="B44" s="31"/>
      <c r="C44" s="14"/>
      <c r="D44" s="14"/>
      <c r="E44" s="14"/>
      <c r="F44" s="36"/>
      <c r="G44" s="14"/>
      <c r="H44" s="44" t="s">
        <v>11</v>
      </c>
      <c r="I44" s="44"/>
      <c r="J44" s="56"/>
      <c r="K44" s="8"/>
      <c r="L44" s="8"/>
    </row>
    <row r="45" spans="1:12" ht="22.5" customHeight="1">
      <c r="A45" s="51" t="s">
        <v>2</v>
      </c>
      <c r="B45" s="52"/>
      <c r="C45" s="43" t="s">
        <v>10</v>
      </c>
      <c r="D45" s="33" t="s">
        <v>4</v>
      </c>
      <c r="E45" s="34" t="s">
        <v>0</v>
      </c>
      <c r="F45" s="35"/>
      <c r="G45" s="65">
        <v>65</v>
      </c>
      <c r="H45" s="66">
        <f>IF(A46&gt;20,A46-20-H46-H47-H48-H49-H50-H51-H52,0)</f>
        <v>0</v>
      </c>
      <c r="I45" s="67">
        <f>G45*H45</f>
        <v>0</v>
      </c>
      <c r="J45" s="72" t="s">
        <v>20</v>
      </c>
      <c r="K45" s="8"/>
      <c r="L45" s="8"/>
    </row>
    <row r="46" spans="1:12" ht="22.5" customHeight="1" thickBot="1">
      <c r="A46" s="6">
        <v>0</v>
      </c>
      <c r="B46" s="38" t="s">
        <v>9</v>
      </c>
      <c r="C46" s="20">
        <f>C48+E48</f>
        <v>1100</v>
      </c>
      <c r="D46" s="21">
        <f>ROUNDDOWN(C46*1.1,0)</f>
        <v>1210</v>
      </c>
      <c r="E46" s="22">
        <f>D46-C46</f>
        <v>110</v>
      </c>
      <c r="F46" s="35"/>
      <c r="G46" s="68">
        <v>80</v>
      </c>
      <c r="H46" s="69">
        <f>IF(A46&gt;40,A46-40-H47-H48-H49-H50-H51-H52,0)</f>
        <v>0</v>
      </c>
      <c r="I46" s="70">
        <f t="shared" ref="I46:I52" si="6">G46*H46</f>
        <v>0</v>
      </c>
      <c r="J46" s="75" t="s">
        <v>21</v>
      </c>
      <c r="K46" s="8"/>
      <c r="L46" s="8"/>
    </row>
    <row r="47" spans="1:12" ht="22.5" customHeight="1">
      <c r="A47" s="24" t="s">
        <v>8</v>
      </c>
      <c r="B47" s="24"/>
      <c r="C47" s="24"/>
      <c r="D47" s="25"/>
      <c r="E47" s="25"/>
      <c r="F47" s="39"/>
      <c r="G47" s="71">
        <v>90</v>
      </c>
      <c r="H47" s="69">
        <f>IF(A46&gt;60,A46-60-H48-H49-H50-H51-H52,0)</f>
        <v>0</v>
      </c>
      <c r="I47" s="70">
        <f t="shared" si="6"/>
        <v>0</v>
      </c>
      <c r="J47" s="75" t="s">
        <v>22</v>
      </c>
      <c r="K47" s="8"/>
      <c r="L47" s="8"/>
    </row>
    <row r="48" spans="1:12" ht="22.5" customHeight="1">
      <c r="A48" s="45" t="s">
        <v>6</v>
      </c>
      <c r="B48" s="45"/>
      <c r="C48" s="46">
        <v>1100</v>
      </c>
      <c r="D48" s="26" t="s">
        <v>7</v>
      </c>
      <c r="E48" s="48">
        <f>SUM(I45:I52)</f>
        <v>0</v>
      </c>
      <c r="F48" s="32"/>
      <c r="G48" s="71">
        <v>100</v>
      </c>
      <c r="H48" s="69">
        <f>IF(A46&gt;100,A46-100-H49-H50-H51-H52,0)</f>
        <v>0</v>
      </c>
      <c r="I48" s="70">
        <f t="shared" si="6"/>
        <v>0</v>
      </c>
      <c r="J48" s="75" t="s">
        <v>47</v>
      </c>
      <c r="K48" s="8"/>
      <c r="L48" s="8"/>
    </row>
    <row r="49" spans="1:12" ht="22.5" customHeight="1">
      <c r="A49" s="50" t="s">
        <v>14</v>
      </c>
      <c r="B49" s="50"/>
      <c r="C49" s="47"/>
      <c r="D49" s="27" t="s">
        <v>15</v>
      </c>
      <c r="E49" s="49"/>
      <c r="F49" s="8"/>
      <c r="G49" s="71">
        <v>120</v>
      </c>
      <c r="H49" s="69">
        <f>IF(A46&gt;200,A46-200-H50-H51-H52,0)</f>
        <v>0</v>
      </c>
      <c r="I49" s="70">
        <f t="shared" si="6"/>
        <v>0</v>
      </c>
      <c r="J49" s="75" t="s">
        <v>48</v>
      </c>
      <c r="K49" s="8"/>
      <c r="L49" s="8"/>
    </row>
    <row r="50" spans="1:12" ht="22.5" customHeight="1">
      <c r="A50" s="8"/>
      <c r="B50" s="8"/>
      <c r="C50" s="8"/>
      <c r="D50" s="8"/>
      <c r="E50" s="8"/>
      <c r="F50" s="8"/>
      <c r="G50" s="71">
        <v>125</v>
      </c>
      <c r="H50" s="69">
        <f>IF(A46&gt;1000,A46-1000-H51-H52,0)</f>
        <v>0</v>
      </c>
      <c r="I50" s="70">
        <f t="shared" si="6"/>
        <v>0</v>
      </c>
      <c r="J50" s="75" t="s">
        <v>49</v>
      </c>
      <c r="K50" s="8"/>
      <c r="L50" s="8"/>
    </row>
    <row r="51" spans="1:12" ht="22.5" customHeight="1">
      <c r="A51" s="8"/>
      <c r="B51" s="8"/>
      <c r="C51" s="8"/>
      <c r="D51" s="8"/>
      <c r="E51" s="8"/>
      <c r="F51" s="8"/>
      <c r="G51" s="71">
        <v>130</v>
      </c>
      <c r="H51" s="69">
        <f>IF(A46&gt;2000,A46-2000-H52,0)</f>
        <v>0</v>
      </c>
      <c r="I51" s="70">
        <f t="shared" si="6"/>
        <v>0</v>
      </c>
      <c r="J51" s="75" t="s">
        <v>50</v>
      </c>
      <c r="K51" s="8"/>
      <c r="L51" s="8"/>
    </row>
    <row r="52" spans="1:12" ht="22.5" customHeight="1">
      <c r="A52" s="8"/>
      <c r="B52" s="8"/>
      <c r="C52" s="8"/>
      <c r="D52" s="8"/>
      <c r="E52" s="8"/>
      <c r="F52" s="8"/>
      <c r="G52" s="61">
        <v>140</v>
      </c>
      <c r="H52" s="59">
        <f>IF(A46&gt;10000,A46-10000,0)</f>
        <v>0</v>
      </c>
      <c r="I52" s="60">
        <f t="shared" si="6"/>
        <v>0</v>
      </c>
      <c r="J52" s="76" t="s">
        <v>51</v>
      </c>
      <c r="K52" s="8"/>
      <c r="L52" s="8"/>
    </row>
    <row r="53" spans="1:12" ht="22.5" customHeight="1">
      <c r="A53" s="8"/>
      <c r="B53" s="8"/>
      <c r="C53" s="8"/>
      <c r="D53" s="8"/>
      <c r="E53" s="8"/>
      <c r="F53" s="8"/>
      <c r="G53" s="8"/>
      <c r="H53" s="8"/>
      <c r="I53" s="8"/>
      <c r="J53" s="56"/>
      <c r="K53" s="8"/>
      <c r="L53" s="8"/>
    </row>
    <row r="54" spans="1:12" ht="22.5" customHeight="1">
      <c r="A54" s="8"/>
      <c r="B54" s="8"/>
      <c r="C54" s="8"/>
      <c r="D54" s="8"/>
      <c r="E54" s="8"/>
      <c r="F54" s="8"/>
      <c r="G54" s="8"/>
      <c r="H54" s="8"/>
      <c r="I54" s="8"/>
      <c r="J54" s="56"/>
      <c r="K54" s="8"/>
      <c r="L54" s="8"/>
    </row>
    <row r="55" spans="1:12" ht="22.5" customHeight="1"/>
  </sheetData>
  <sheetProtection algorithmName="SHA-512" hashValue="rBe7l622y8WpyhAIwOwOZIqu1jgJ5ku6syI27nDK3tDzPOGqgy29D0dmj5cpcpjBuS8outErv7vkVyRg+9Zudw==" saltValue="j1NKhaTJ3XvPTYid+uwG3g==" spinCount="100000" sheet="1" objects="1" scenarios="1"/>
  <mergeCells count="41">
    <mergeCell ref="A1:H1"/>
    <mergeCell ref="A2:H2"/>
    <mergeCell ref="A7:B7"/>
    <mergeCell ref="A14:B14"/>
    <mergeCell ref="H6:I6"/>
    <mergeCell ref="A11:B11"/>
    <mergeCell ref="A10:B10"/>
    <mergeCell ref="C10:C11"/>
    <mergeCell ref="F10:F11"/>
    <mergeCell ref="E10:E11"/>
    <mergeCell ref="H13:I13"/>
    <mergeCell ref="F17:F18"/>
    <mergeCell ref="A3:H3"/>
    <mergeCell ref="A24:B24"/>
    <mergeCell ref="C24:C25"/>
    <mergeCell ref="E24:E25"/>
    <mergeCell ref="A25:B25"/>
    <mergeCell ref="H20:I20"/>
    <mergeCell ref="A17:B17"/>
    <mergeCell ref="C17:C18"/>
    <mergeCell ref="A18:B18"/>
    <mergeCell ref="E17:E18"/>
    <mergeCell ref="A21:B21"/>
    <mergeCell ref="H27:I27"/>
    <mergeCell ref="A31:B31"/>
    <mergeCell ref="C31:C32"/>
    <mergeCell ref="E31:E32"/>
    <mergeCell ref="A32:B32"/>
    <mergeCell ref="A28:B28"/>
    <mergeCell ref="A38:B38"/>
    <mergeCell ref="C38:C39"/>
    <mergeCell ref="E38:E39"/>
    <mergeCell ref="A39:B39"/>
    <mergeCell ref="H34:I34"/>
    <mergeCell ref="A35:B35"/>
    <mergeCell ref="H44:I44"/>
    <mergeCell ref="A48:B48"/>
    <mergeCell ref="C48:C49"/>
    <mergeCell ref="E48:E49"/>
    <mergeCell ref="A49:B49"/>
    <mergeCell ref="A45:B45"/>
  </mergeCells>
  <phoneticPr fontId="2"/>
  <printOptions horizontalCentered="1"/>
  <pageMargins left="0.59055118110236227" right="0.19685039370078741" top="0.98425196850393704" bottom="0.98425196850393704" header="0.31496062992125984" footer="0.31496062992125984"/>
  <pageSetup paperSize="9" orientation="portrait" verticalDpi="0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料金シミュレーション</vt:lpstr>
      <vt:lpstr>料金シミュレーション!Print_Titles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中井町７７</dc:creator>
  <cp:lastModifiedBy>河野 雄太</cp:lastModifiedBy>
  <cp:lastPrinted>2024-07-30T06:37:43Z</cp:lastPrinted>
  <dcterms:created xsi:type="dcterms:W3CDTF">2005-03-17T02:57:44Z</dcterms:created>
  <dcterms:modified xsi:type="dcterms:W3CDTF">2024-07-30T06:46:41Z</dcterms:modified>
</cp:coreProperties>
</file>